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PW_Calculation" sheetId="1" r:id="rId1"/>
  </sheets>
  <definedNames/>
  <calcPr fullCalcOnLoad="1"/>
</workbook>
</file>

<file path=xl/sharedStrings.xml><?xml version="1.0" encoding="utf-8"?>
<sst xmlns="http://schemas.openxmlformats.org/spreadsheetml/2006/main" count="77" uniqueCount="51">
  <si>
    <t>lb/min</t>
  </si>
  <si>
    <t>lb/rev</t>
  </si>
  <si>
    <t>RPM</t>
  </si>
  <si>
    <t>kg/hr</t>
  </si>
  <si>
    <t>PWCF =</t>
  </si>
  <si>
    <t>RPM =</t>
  </si>
  <si>
    <t>ENGCYL =</t>
  </si>
  <si>
    <t>NUMOUT =</t>
  </si>
  <si>
    <t>PIPOUT =</t>
  </si>
  <si>
    <t>INJOUT =</t>
  </si>
  <si>
    <t>FN367 =</t>
  </si>
  <si>
    <t>Hi-slope</t>
  </si>
  <si>
    <t>Lo-slope</t>
  </si>
  <si>
    <t>lb/hr</t>
  </si>
  <si>
    <t xml:space="preserve">KAMRF = </t>
  </si>
  <si>
    <t xml:space="preserve">LAMBSE = </t>
  </si>
  <si>
    <t xml:space="preserve">FFULM(n) = </t>
  </si>
  <si>
    <t>FFULC(n) =</t>
  </si>
  <si>
    <t>(steady-state - not accelerating)</t>
  </si>
  <si>
    <t xml:space="preserve">BGFUL(n) = </t>
  </si>
  <si>
    <t>Low Slope only</t>
  </si>
  <si>
    <t xml:space="preserve">FUELPW(n) = </t>
  </si>
  <si>
    <t>Average Steady State Values</t>
  </si>
  <si>
    <t>ms</t>
  </si>
  <si>
    <t>High &amp; Low Slope</t>
  </si>
  <si>
    <t xml:space="preserve">FFULFLG = </t>
  </si>
  <si>
    <t>PW(n)</t>
  </si>
  <si>
    <t>ARCH_BG</t>
  </si>
  <si>
    <t>ARCH_FG</t>
  </si>
  <si>
    <t xml:space="preserve">Current MAF = </t>
  </si>
  <si>
    <t xml:space="preserve">Previous MAF= </t>
  </si>
  <si>
    <t>Constants</t>
  </si>
  <si>
    <t>Enterable Field</t>
  </si>
  <si>
    <t>Multiplier</t>
  </si>
  <si>
    <t>Injector Offset</t>
  </si>
  <si>
    <t>Mul</t>
  </si>
  <si>
    <t>AFR</t>
  </si>
  <si>
    <t>ALOSL</t>
  </si>
  <si>
    <t>AHISL</t>
  </si>
  <si>
    <t>BASEFF(n)</t>
  </si>
  <si>
    <t>AEFTRFF</t>
  </si>
  <si>
    <t xml:space="preserve">FUELFLOW(n) </t>
  </si>
  <si>
    <t>BP</t>
  </si>
  <si>
    <t>fuel_a</t>
  </si>
  <si>
    <t>fuel_f</t>
  </si>
  <si>
    <t>Final Fuel Calculation</t>
  </si>
  <si>
    <t>Injector Offset vs Battery</t>
  </si>
  <si>
    <t>Final PW at injector</t>
  </si>
  <si>
    <t>Final Calculated PW</t>
  </si>
  <si>
    <t>Set if there is an acceleration or deceleration</t>
  </si>
  <si>
    <t>lb/sec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</si>
</sst>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000000000"/>
    <numFmt numFmtId="167" formatCode="0.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65" fontId="4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8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0" fillId="2" borderId="0" xfId="0" applyNumberFormat="1" applyFill="1" applyAlignment="1">
      <alignment/>
    </xf>
    <xf numFmtId="2" fontId="0" fillId="0" borderId="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0" fillId="2" borderId="5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0" borderId="4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Fill="1" applyAlignment="1">
      <alignment/>
    </xf>
    <xf numFmtId="11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G3" sqref="G3"/>
    </sheetView>
  </sheetViews>
  <sheetFormatPr defaultColWidth="9.140625" defaultRowHeight="12.75"/>
  <cols>
    <col min="1" max="1" width="14.421875" style="0" bestFit="1" customWidth="1"/>
    <col min="2" max="2" width="9.00390625" style="0" customWidth="1"/>
    <col min="3" max="3" width="5.140625" style="0" bestFit="1" customWidth="1"/>
    <col min="4" max="4" width="4.8515625" style="0" customWidth="1"/>
    <col min="5" max="5" width="15.7109375" style="0" bestFit="1" customWidth="1"/>
    <col min="6" max="7" width="8.421875" style="0" bestFit="1" customWidth="1"/>
    <col min="8" max="8" width="3.421875" style="0" customWidth="1"/>
    <col min="9" max="9" width="38.8515625" style="0" bestFit="1" customWidth="1"/>
  </cols>
  <sheetData>
    <row r="1" spans="1:7" ht="12.75">
      <c r="A1" s="42" t="s">
        <v>22</v>
      </c>
      <c r="B1" s="43"/>
      <c r="C1" s="44"/>
      <c r="E1" s="5" t="s">
        <v>37</v>
      </c>
      <c r="F1" s="12">
        <f>B13/3600</f>
        <v>0.00725</v>
      </c>
      <c r="G1" t="s">
        <v>50</v>
      </c>
    </row>
    <row r="2" spans="1:7" ht="12.75">
      <c r="A2" s="33" t="s">
        <v>5</v>
      </c>
      <c r="B2" s="32">
        <v>672</v>
      </c>
      <c r="C2" s="34" t="s">
        <v>2</v>
      </c>
      <c r="E2" s="5" t="s">
        <v>38</v>
      </c>
      <c r="F2" s="12">
        <f>B14/3600</f>
        <v>0.0054558333333333325</v>
      </c>
      <c r="G2" t="s">
        <v>50</v>
      </c>
    </row>
    <row r="3" spans="1:6" ht="12.75">
      <c r="A3" s="33" t="s">
        <v>30</v>
      </c>
      <c r="B3" s="32">
        <v>20</v>
      </c>
      <c r="C3" s="34" t="s">
        <v>3</v>
      </c>
      <c r="E3" s="3" t="s">
        <v>28</v>
      </c>
      <c r="F3" s="12">
        <f>(B4/(0.4536*60))</f>
        <v>0.734861845972957</v>
      </c>
    </row>
    <row r="4" spans="1:6" ht="12.75">
      <c r="A4" s="33" t="s">
        <v>29</v>
      </c>
      <c r="B4" s="32">
        <v>20</v>
      </c>
      <c r="C4" s="34" t="s">
        <v>3</v>
      </c>
      <c r="E4" s="3" t="s">
        <v>27</v>
      </c>
      <c r="F4" s="38">
        <f>(B3/(0.4536*60))</f>
        <v>0.734861845972957</v>
      </c>
    </row>
    <row r="5" spans="1:7" ht="12.75">
      <c r="A5" s="33" t="s">
        <v>14</v>
      </c>
      <c r="B5" s="32">
        <v>1</v>
      </c>
      <c r="C5" s="34" t="s">
        <v>35</v>
      </c>
      <c r="E5" s="5" t="s">
        <v>39</v>
      </c>
      <c r="F5" s="13">
        <f>0.5*B5*F4/B6</f>
        <v>0.025080609077575325</v>
      </c>
      <c r="G5" t="s">
        <v>0</v>
      </c>
    </row>
    <row r="6" spans="1:7" ht="12.75">
      <c r="A6" s="33" t="s">
        <v>15</v>
      </c>
      <c r="B6" s="32">
        <v>14.65</v>
      </c>
      <c r="C6" s="34" t="s">
        <v>36</v>
      </c>
      <c r="E6" s="5" t="s">
        <v>4</v>
      </c>
      <c r="F6" s="39">
        <f>(1/(B2*B15))*((2*B17)/(B16*B18))*1000</f>
        <v>0.744047619047619</v>
      </c>
      <c r="G6" t="s">
        <v>23</v>
      </c>
    </row>
    <row r="7" spans="1:9" ht="13.5" thickBot="1">
      <c r="A7" s="35" t="s">
        <v>34</v>
      </c>
      <c r="B7" s="36">
        <v>1</v>
      </c>
      <c r="C7" s="37" t="s">
        <v>23</v>
      </c>
      <c r="E7" s="5" t="s">
        <v>40</v>
      </c>
      <c r="F7" s="41">
        <v>0</v>
      </c>
      <c r="I7" t="s">
        <v>18</v>
      </c>
    </row>
    <row r="8" spans="5:7" ht="12.75">
      <c r="E8" s="5" t="s">
        <v>41</v>
      </c>
      <c r="F8" s="13">
        <f>F11*(F5+F7)</f>
        <v>0.025080609077575325</v>
      </c>
      <c r="G8" t="s">
        <v>0</v>
      </c>
    </row>
    <row r="9" spans="5:7" ht="12.75">
      <c r="E9" s="5" t="s">
        <v>42</v>
      </c>
      <c r="F9" s="40">
        <v>3.45E-05</v>
      </c>
      <c r="G9" t="s">
        <v>1</v>
      </c>
    </row>
    <row r="10" spans="5:9" ht="12.75">
      <c r="E10" s="5" t="s">
        <v>42</v>
      </c>
      <c r="F10" s="27">
        <f>F12/F1*F6</f>
        <v>1.189655172413793</v>
      </c>
      <c r="G10" t="s">
        <v>23</v>
      </c>
      <c r="I10" s="15"/>
    </row>
    <row r="11" spans="5:7" ht="13.5" thickBot="1">
      <c r="E11" s="5" t="s">
        <v>43</v>
      </c>
      <c r="F11" s="41">
        <v>1</v>
      </c>
      <c r="G11" t="s">
        <v>33</v>
      </c>
    </row>
    <row r="12" spans="1:7" ht="12.75">
      <c r="A12" s="42" t="s">
        <v>31</v>
      </c>
      <c r="B12" s="43"/>
      <c r="C12" s="44"/>
      <c r="E12" s="5" t="s">
        <v>44</v>
      </c>
      <c r="F12" s="13">
        <f>F9*B2/2</f>
        <v>0.011592</v>
      </c>
      <c r="G12" t="s">
        <v>0</v>
      </c>
    </row>
    <row r="13" spans="1:3" ht="12.75">
      <c r="A13" s="6" t="s">
        <v>12</v>
      </c>
      <c r="B13" s="10">
        <v>26.1</v>
      </c>
      <c r="C13" s="7" t="s">
        <v>13</v>
      </c>
    </row>
    <row r="14" spans="1:9" ht="12.75">
      <c r="A14" s="6" t="s">
        <v>11</v>
      </c>
      <c r="B14" s="10">
        <v>19.641</v>
      </c>
      <c r="C14" s="7" t="s">
        <v>13</v>
      </c>
      <c r="E14" s="45" t="s">
        <v>20</v>
      </c>
      <c r="F14" s="46"/>
      <c r="G14" s="47"/>
      <c r="H14" s="14"/>
      <c r="I14" s="15"/>
    </row>
    <row r="15" spans="1:9" ht="12.75">
      <c r="A15" s="6" t="s">
        <v>6</v>
      </c>
      <c r="B15" s="10">
        <v>4</v>
      </c>
      <c r="C15" s="7"/>
      <c r="E15" s="16" t="s">
        <v>19</v>
      </c>
      <c r="F15" s="19">
        <f>(F8/F1)*F6</f>
        <v>2.573954133577106</v>
      </c>
      <c r="G15" s="28" t="s">
        <v>23</v>
      </c>
      <c r="H15" s="18"/>
      <c r="I15" s="15"/>
    </row>
    <row r="16" spans="1:9" ht="12.75">
      <c r="A16" s="6" t="s">
        <v>7</v>
      </c>
      <c r="B16" s="10">
        <v>8</v>
      </c>
      <c r="C16" s="7"/>
      <c r="E16" s="16" t="s">
        <v>16</v>
      </c>
      <c r="F16" s="19">
        <f>(F11*F5/F1)*F6</f>
        <v>2.573954133577106</v>
      </c>
      <c r="G16" s="28" t="s">
        <v>23</v>
      </c>
      <c r="H16" s="18"/>
      <c r="I16" s="15"/>
    </row>
    <row r="17" spans="1:9" ht="12.75">
      <c r="A17" s="6" t="s">
        <v>8</v>
      </c>
      <c r="B17" s="10">
        <v>8</v>
      </c>
      <c r="C17" s="7"/>
      <c r="E17" s="20" t="s">
        <v>17</v>
      </c>
      <c r="F17" s="26">
        <f>F11*F7/F1*F6</f>
        <v>0</v>
      </c>
      <c r="G17" s="29" t="s">
        <v>23</v>
      </c>
      <c r="H17" s="17"/>
      <c r="I17" s="15"/>
    </row>
    <row r="18" spans="1:9" ht="13.5" thickBot="1">
      <c r="A18" s="8" t="s">
        <v>9</v>
      </c>
      <c r="B18" s="11">
        <v>1</v>
      </c>
      <c r="C18" s="9"/>
      <c r="E18" s="17"/>
      <c r="F18" s="21"/>
      <c r="G18" s="22"/>
      <c r="H18" s="17"/>
      <c r="I18" s="15"/>
    </row>
    <row r="19" spans="2:9" ht="12.75">
      <c r="B19" s="4"/>
      <c r="E19" s="17"/>
      <c r="F19" s="17"/>
      <c r="G19" s="17"/>
      <c r="H19" s="17"/>
      <c r="I19" s="15"/>
    </row>
    <row r="20" spans="2:9" ht="12.75">
      <c r="B20" s="1"/>
      <c r="E20" s="45" t="s">
        <v>24</v>
      </c>
      <c r="F20" s="46"/>
      <c r="G20" s="47"/>
      <c r="H20" s="14"/>
      <c r="I20" s="15"/>
    </row>
    <row r="21" spans="2:9" ht="12.75">
      <c r="B21" s="1"/>
      <c r="E21" s="16" t="s">
        <v>19</v>
      </c>
      <c r="F21" s="19">
        <f>((F12/F1)+(F8/F2)-(F12/F2))*F6</f>
        <v>3.0291848748913885</v>
      </c>
      <c r="G21" s="28" t="s">
        <v>23</v>
      </c>
      <c r="H21" s="18"/>
      <c r="I21" s="15"/>
    </row>
    <row r="22" spans="1:9" ht="12.75">
      <c r="A22" t="s">
        <v>32</v>
      </c>
      <c r="B22" s="25"/>
      <c r="E22" s="16" t="s">
        <v>16</v>
      </c>
      <c r="F22" s="19">
        <f>(F11*F5/F2)*F6</f>
        <v>3.420406439914591</v>
      </c>
      <c r="G22" s="28" t="s">
        <v>23</v>
      </c>
      <c r="H22" s="18"/>
      <c r="I22" s="15"/>
    </row>
    <row r="23" spans="2:9" ht="12.75">
      <c r="B23" s="1"/>
      <c r="E23" s="20" t="s">
        <v>17</v>
      </c>
      <c r="F23" s="26">
        <f>((F12/F1)-(F12/F2)+((F11*F7)/F2))*F6</f>
        <v>-0.39122156502320127</v>
      </c>
      <c r="G23" s="29" t="s">
        <v>23</v>
      </c>
      <c r="H23" s="18"/>
      <c r="I23" s="15"/>
    </row>
    <row r="24" spans="2:9" ht="12.75">
      <c r="B24" s="1"/>
      <c r="E24" s="17"/>
      <c r="F24" s="21"/>
      <c r="G24" s="22"/>
      <c r="H24" s="18"/>
      <c r="I24" s="15"/>
    </row>
    <row r="25" spans="5:9" ht="12.75">
      <c r="E25" s="15"/>
      <c r="F25" s="15"/>
      <c r="G25" s="15"/>
      <c r="H25" s="15"/>
      <c r="I25" s="15"/>
    </row>
    <row r="26" spans="5:9" ht="12.75">
      <c r="E26" s="45" t="s">
        <v>45</v>
      </c>
      <c r="F26" s="46"/>
      <c r="G26" s="47"/>
      <c r="H26" s="23"/>
      <c r="I26" s="15"/>
    </row>
    <row r="27" spans="5:8" ht="12.75">
      <c r="E27" s="16" t="s">
        <v>19</v>
      </c>
      <c r="F27" s="19">
        <f>IF(F8&lt;=F12,F15,F21)</f>
        <v>3.0291848748913885</v>
      </c>
      <c r="G27" s="28" t="s">
        <v>23</v>
      </c>
      <c r="H27" s="24"/>
    </row>
    <row r="28" spans="5:9" ht="12.75">
      <c r="E28" s="16" t="s">
        <v>16</v>
      </c>
      <c r="F28" s="19">
        <f>IF(F8&lt;=F12,F16,F22)</f>
        <v>3.420406439914591</v>
      </c>
      <c r="G28" s="28" t="s">
        <v>23</v>
      </c>
      <c r="H28" s="24"/>
      <c r="I28" s="15"/>
    </row>
    <row r="29" spans="5:9" ht="12.75">
      <c r="E29" s="20" t="s">
        <v>17</v>
      </c>
      <c r="F29" s="26">
        <f>IF(F8&lt;=F12,F17,F23)</f>
        <v>-0.39122156502320127</v>
      </c>
      <c r="G29" s="29" t="s">
        <v>23</v>
      </c>
      <c r="H29" s="17"/>
      <c r="I29" s="15"/>
    </row>
    <row r="30" spans="5:9" ht="12.75">
      <c r="E30" s="15"/>
      <c r="F30" s="15"/>
      <c r="G30" s="22"/>
      <c r="H30" s="15"/>
      <c r="I30" s="15"/>
    </row>
    <row r="31" spans="5:9" ht="12.75">
      <c r="E31" s="15" t="s">
        <v>25</v>
      </c>
      <c r="F31" s="15">
        <f>IF(B3=B4,0,1)</f>
        <v>0</v>
      </c>
      <c r="G31" s="15"/>
      <c r="H31" s="15"/>
      <c r="I31" s="15" t="s">
        <v>49</v>
      </c>
    </row>
    <row r="32" spans="5:9" ht="12.75">
      <c r="E32" s="15" t="s">
        <v>21</v>
      </c>
      <c r="F32" s="27">
        <f>IF(F31=1,((F28*F3)/F4)+F29,F27)</f>
        <v>3.0291848748913885</v>
      </c>
      <c r="G32" s="30" t="s">
        <v>23</v>
      </c>
      <c r="H32" s="15"/>
      <c r="I32" s="15" t="s">
        <v>48</v>
      </c>
    </row>
    <row r="33" spans="2:9" ht="12.75">
      <c r="B33" s="2"/>
      <c r="E33" s="15" t="s">
        <v>10</v>
      </c>
      <c r="F33" s="31">
        <f>B7</f>
        <v>1</v>
      </c>
      <c r="G33" s="15" t="s">
        <v>23</v>
      </c>
      <c r="H33" s="15"/>
      <c r="I33" s="15" t="s">
        <v>46</v>
      </c>
    </row>
    <row r="34" spans="5:9" ht="12.75">
      <c r="E34" t="s">
        <v>26</v>
      </c>
      <c r="F34" s="1">
        <f>F32+F33</f>
        <v>4.0291848748913885</v>
      </c>
      <c r="G34" t="s">
        <v>23</v>
      </c>
      <c r="I34" t="s">
        <v>47</v>
      </c>
    </row>
  </sheetData>
  <mergeCells count="5">
    <mergeCell ref="A1:C1"/>
    <mergeCell ref="E20:G20"/>
    <mergeCell ref="E14:G14"/>
    <mergeCell ref="E26:G26"/>
    <mergeCell ref="A12:C1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Fronk</dc:creator>
  <cp:keywords/>
  <dc:description/>
  <cp:lastModifiedBy>Network Administrator</cp:lastModifiedBy>
  <dcterms:created xsi:type="dcterms:W3CDTF">2006-07-07T23:13:16Z</dcterms:created>
  <dcterms:modified xsi:type="dcterms:W3CDTF">2007-01-31T18:19:18Z</dcterms:modified>
  <cp:category/>
  <cp:version/>
  <cp:contentType/>
  <cp:contentStatus/>
</cp:coreProperties>
</file>